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65" activeTab="0"/>
  </bookViews>
  <sheets>
    <sheet name="EDMS 6'00" sheetId="1" r:id="rId1"/>
    <sheet name="Sheet1" sheetId="2" r:id="rId2"/>
    <sheet name="Sheet2" sheetId="3" r:id="rId3"/>
    <sheet name="Sheet3" sheetId="4" r:id="rId4"/>
  </sheets>
  <definedNames>
    <definedName name="_xlnm.Print_Area" localSheetId="0">'EDMS 6''00'!$A$1:$E$110</definedName>
  </definedNames>
  <calcPr fullCalcOnLoad="1"/>
</workbook>
</file>

<file path=xl/sharedStrings.xml><?xml version="1.0" encoding="utf-8"?>
<sst xmlns="http://schemas.openxmlformats.org/spreadsheetml/2006/main" count="145" uniqueCount="123">
  <si>
    <t>TANCO HOLDINGS BERHAD (3326-K)</t>
  </si>
  <si>
    <t xml:space="preserve">Tanco Holdings Berhad </t>
  </si>
  <si>
    <t>(Incorporated in Malaysia)</t>
  </si>
  <si>
    <t>(Company No. 3326-K)</t>
  </si>
  <si>
    <t>CONSOLIDATED BALANCE SHEET AS AT 30TH JUNE 2000</t>
  </si>
  <si>
    <t xml:space="preserve">Current Year </t>
  </si>
  <si>
    <t>Advances to/(from) subsidiaries from 27/5/2000 to 14/8/2000</t>
  </si>
  <si>
    <t>Quarter</t>
  </si>
  <si>
    <t>30/6/2000</t>
  </si>
  <si>
    <t xml:space="preserve">Balance </t>
  </si>
  <si>
    <t>Addition/</t>
  </si>
  <si>
    <t>Balance</t>
  </si>
  <si>
    <t>RM'000</t>
  </si>
  <si>
    <t>At 27/5/2000</t>
  </si>
  <si>
    <t>(Repayment)</t>
  </si>
  <si>
    <t>At 14/8/2000</t>
  </si>
  <si>
    <t>RM</t>
  </si>
  <si>
    <t>Fixed Assets</t>
  </si>
  <si>
    <t>Subsidiary Companies</t>
  </si>
  <si>
    <t>Interest In Associated Companies</t>
  </si>
  <si>
    <t>Investment In Resort Properties</t>
  </si>
  <si>
    <t>DIRECT</t>
  </si>
  <si>
    <t>Other Investments</t>
  </si>
  <si>
    <t xml:space="preserve">Palm Springs Leisure Sdn. Bhd. </t>
  </si>
  <si>
    <t>Land &amp; Development Expenditure - Non Current Portion</t>
  </si>
  <si>
    <t xml:space="preserve">JKMB Development Sdn. Bhd. </t>
  </si>
  <si>
    <t xml:space="preserve">Medan Melati Sdn. Bhd. </t>
  </si>
  <si>
    <t xml:space="preserve">Palm Springs Development Sdn. Bhd. </t>
  </si>
  <si>
    <t>CURRENT ASSETS</t>
  </si>
  <si>
    <t xml:space="preserve">Palm Springs Resort Management Sdn. Bhd. </t>
  </si>
  <si>
    <t>Land &amp; Development Expenditure</t>
  </si>
  <si>
    <t>Stocks &amp; Work In Progress</t>
  </si>
  <si>
    <t xml:space="preserve">Pentapeak Properties Sdn. Bhd. </t>
  </si>
  <si>
    <t>Trade Debtors</t>
  </si>
  <si>
    <t>Other Debtors</t>
  </si>
  <si>
    <t>Short Term Placements &amp; Fixed Deposits</t>
  </si>
  <si>
    <t>Cash And Bank Balances</t>
  </si>
  <si>
    <t>Amount Owing By Associated Companies</t>
  </si>
  <si>
    <t xml:space="preserve">Popular Elegance (M) Sdn. Bhd. </t>
  </si>
  <si>
    <t xml:space="preserve">Tanco Development Sdn. Bhd. </t>
  </si>
  <si>
    <t>CURRENT LIABILITIES</t>
  </si>
  <si>
    <t xml:space="preserve">Tanco Properties Sdn. Bhd. </t>
  </si>
  <si>
    <t>Short Term Bank Borrowings</t>
  </si>
  <si>
    <t xml:space="preserve">Tanco Resorts Berhad </t>
  </si>
  <si>
    <t>Trade Creditors</t>
  </si>
  <si>
    <t xml:space="preserve">Tanco Dot Com Sdn. Bhd. </t>
  </si>
  <si>
    <t>Other Creditors And Accruals</t>
  </si>
  <si>
    <t xml:space="preserve">SuperExchange Limited </t>
  </si>
  <si>
    <t>Provision For Taxation</t>
  </si>
  <si>
    <t>World Vacation Ownership Sdn. Bhd.</t>
  </si>
  <si>
    <t>Amount Owing To Directors</t>
  </si>
  <si>
    <t>Net Current Assets / Liabilities</t>
  </si>
  <si>
    <t>Expenditure Carried Forward</t>
  </si>
  <si>
    <t>INDIRECT</t>
  </si>
  <si>
    <t>Palm Springs Club Sdn. Bhd.</t>
  </si>
  <si>
    <t>Palm Springs Resort Bhd.</t>
  </si>
  <si>
    <t xml:space="preserve">Finance By : </t>
  </si>
  <si>
    <t>Regal Resort Sdn. Bhd.</t>
  </si>
  <si>
    <t>Share Capital</t>
  </si>
  <si>
    <t>Gerak Gaya Land Sdn. Bhd.</t>
  </si>
  <si>
    <t>Share Premium</t>
  </si>
  <si>
    <t>Tanco Land Sdn.Bhd.</t>
  </si>
  <si>
    <t>Retained Earning B/F</t>
  </si>
  <si>
    <t>Tanco Builders Sdn.Bhd.</t>
  </si>
  <si>
    <t>Current Year Profit / (Loss)</t>
  </si>
  <si>
    <t>Tanco Holidays Sdn. Bhd.</t>
  </si>
  <si>
    <t xml:space="preserve">Retained Earning </t>
  </si>
  <si>
    <t>Minority Interest</t>
  </si>
  <si>
    <t>Long Term Borrowings</t>
  </si>
  <si>
    <t>Total amount owing by subsidiary companies</t>
  </si>
  <si>
    <t>Loan Stocks</t>
  </si>
  <si>
    <t>Preference Shares</t>
  </si>
  <si>
    <t>Deferred Taxation</t>
  </si>
  <si>
    <t>NTA Per Share (RM)</t>
  </si>
  <si>
    <t>CONSOLIDATED INCOME STATEMENT FOR THE 2ND QUARTER ENDED 30TH JUNE 2000</t>
  </si>
  <si>
    <t xml:space="preserve">Cumulative </t>
  </si>
  <si>
    <t>Current Year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</si>
  <si>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</si>
  <si>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</si>
  <si>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</si>
  <si>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</si>
  <si>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</si>
  <si>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</si>
  <si>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</si>
  <si>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 before interest on 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</si>
  <si>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</si>
  <si>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</si>
  <si>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</si>
  <si>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</si>
  <si>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</si>
  <si>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</si>
  <si>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</si>
  <si>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</si>
  <si>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</si>
  <si>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</si>
  <si>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</si>
  <si>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</si>
  <si>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</si>
  <si>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</si>
  <si>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</si>
  <si>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</si>
  <si>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</si>
  <si>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</si>
  <si>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</si>
  <si>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</si>
  <si>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Profit after taxation before deducting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</si>
  <si>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</si>
  <si>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</si>
  <si>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</si>
  <si>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</si>
  <si>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</si>
  <si>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</si>
  <si>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</si>
  <si>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</si>
  <si>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</si>
  <si>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</si>
  <si>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</si>
  <si>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Basic EPS</t>
  </si>
  <si>
    <t>Fully diluted EPS</t>
  </si>
  <si>
    <t>(Based on share issued &amp; issueable of 167,443,364)</t>
  </si>
  <si>
    <t>Preceding Year</t>
  </si>
  <si>
    <t>End</t>
  </si>
  <si>
    <t>31/12/1999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</si>
</sst>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[Red]\(#,##0.0\)"/>
    <numFmt numFmtId="179" formatCode="#,##0.000_);[Red]\(#,##0.000\)"/>
    <numFmt numFmtId="180" formatCode="0.0"/>
    <numFmt numFmtId="181" formatCode="0.0%"/>
    <numFmt numFmtId="182" formatCode="\(0.0%\)"/>
    <numFmt numFmtId="183" formatCode="#,##0.0000_);[Red]\(#,##0.0000\)"/>
    <numFmt numFmtId="184" formatCode="m/d"/>
    <numFmt numFmtId="185" formatCode="0;[Red]0"/>
    <numFmt numFmtId="186" formatCode="0.000%"/>
    <numFmt numFmtId="187" formatCode="0.0000%"/>
    <numFmt numFmtId="188" formatCode="_(* #,##0.00_);[Red]_(* \(#,##0.00\);_(* &quot;0&quot;??_);_(@_)"/>
    <numFmt numFmtId="189" formatCode="_(* #,##0._);[Red]_(* \(#,##0.\);_(* &quot;0&quot;??_);_(@_)"/>
    <numFmt numFmtId="190" formatCode="_(* #,##0_);[Red]_(* \(#,##0\);_(* &quot;0&quot;??_);_(@_)"/>
    <numFmt numFmtId="191" formatCode="_(* #,##0_);_(* \(#,##0\);_(* &quot;0&quot;_);_(@_)"/>
    <numFmt numFmtId="192" formatCode="_(* #,##0.00_);_(* \(#,##0.00\);_(* &quot;0&quot;??_);_(@_)"/>
    <numFmt numFmtId="193" formatCode="#,##0.0;[Red]\-#,##0.0"/>
    <numFmt numFmtId="194" formatCode="_(* #,##0.0_);[Red]_(* \(#,##0.0\);_(* &quot;0&quot;??_);_(@_)"/>
    <numFmt numFmtId="195" formatCode="_(* #,##0_);_(* \(#,##0\);_(* &quot;-&quot;??_);_(@_)"/>
    <numFmt numFmtId="196" formatCode="_-* #,##0_-;\-* #,##0_-;_-* &quot;0&quot;_-;_-@_-"/>
    <numFmt numFmtId="197" formatCode="mmmm\-yy"/>
    <numFmt numFmtId="198" formatCode="#,##0.000;[Red]\-#,##0.000"/>
    <numFmt numFmtId="199" formatCode="0.000"/>
    <numFmt numFmtId="200" formatCode="_(* #,##0.0_);_(* \(#,##0.0\);_(* &quot;-&quot;??_);_(@_)"/>
    <numFmt numFmtId="201" formatCode="_(* #,##0.0_);_(* \(#,##0.0\);_(* &quot;0&quot;_);_(@_)"/>
    <numFmt numFmtId="202" formatCode="_(* #,##0.00_);_(* \(#,##0.00\);_(* &quot;0&quot;_);_(@_)"/>
    <numFmt numFmtId="203" formatCode="#,##0.00000000_);[Red]\(#,##0.00000000\)"/>
    <numFmt numFmtId="204" formatCode="#,##0.000000000_);[Red]\(#,##0.000000000\)"/>
    <numFmt numFmtId="205" formatCode="#,##0.0000000000_);[Red]\(#,##0.0000000000\)"/>
    <numFmt numFmtId="206" formatCode="#,##0.00000000000_);[Red]\(#,##0.00000000000\)"/>
    <numFmt numFmtId="207" formatCode="_-*#\,##0.0000_);[Red]\(#,##0.0000\)"/>
    <numFmt numFmtId="208" formatCode="\-*#\,##0.0000_);[Red]\(#,##0.0000\)"/>
  </numFmts>
  <fonts count="12">
    <font>
      <sz val="10"/>
      <name val="Arial"/>
      <family val="0"/>
    </font>
    <font>
      <sz val="10"/>
      <name val="Geneva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91" fontId="2" fillId="0" borderId="0" xfId="24" applyNumberFormat="1" applyFont="1" applyFill="1" applyBorder="1" applyAlignment="1">
      <alignment horizontal="left"/>
    </xf>
    <xf numFmtId="191" fontId="3" fillId="0" borderId="0" xfId="24" applyNumberFormat="1" applyFont="1" applyAlignment="1">
      <alignment/>
    </xf>
    <xf numFmtId="38" fontId="4" fillId="0" borderId="0" xfId="20" applyNumberFormat="1" applyFont="1" applyFill="1" applyBorder="1" applyAlignment="1">
      <alignment horizontal="justify" vertical="center" wrapText="1"/>
    </xf>
    <xf numFmtId="38" fontId="4" fillId="0" borderId="0" xfId="20" applyNumberFormat="1" applyFont="1" applyFill="1" applyBorder="1" applyAlignment="1">
      <alignment/>
    </xf>
    <xf numFmtId="0" fontId="3" fillId="0" borderId="0" xfId="28" applyFont="1" applyFill="1" applyBorder="1">
      <alignment/>
      <protection/>
    </xf>
    <xf numFmtId="191" fontId="5" fillId="0" borderId="0" xfId="24" applyNumberFormat="1" applyFont="1" applyFill="1" applyBorder="1" applyAlignment="1">
      <alignment horizontal="left"/>
    </xf>
    <xf numFmtId="191" fontId="6" fillId="0" borderId="0" xfId="24" applyNumberFormat="1" applyFont="1" applyFill="1" applyBorder="1" applyAlignment="1">
      <alignment horizontal="left"/>
    </xf>
    <xf numFmtId="0" fontId="5" fillId="0" borderId="0" xfId="28" applyFont="1" applyFill="1" applyBorder="1">
      <alignment/>
      <protection/>
    </xf>
    <xf numFmtId="0" fontId="7" fillId="0" borderId="0" xfId="28" applyFont="1" applyFill="1" applyBorder="1" applyAlignment="1">
      <alignment horizontal="center"/>
      <protection/>
    </xf>
    <xf numFmtId="0" fontId="8" fillId="0" borderId="1" xfId="28" applyFont="1" applyFill="1" applyBorder="1">
      <alignment/>
      <protection/>
    </xf>
    <xf numFmtId="0" fontId="3" fillId="0" borderId="1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15" fontId="7" fillId="0" borderId="0" xfId="28" applyNumberFormat="1" applyFont="1" applyFill="1" applyBorder="1" applyAlignment="1">
      <alignment horizontal="center"/>
      <protection/>
    </xf>
    <xf numFmtId="0" fontId="6" fillId="0" borderId="0" xfId="28" applyFont="1" applyFill="1" applyBorder="1" applyAlignment="1">
      <alignment horizontal="center"/>
      <protection/>
    </xf>
    <xf numFmtId="0" fontId="9" fillId="0" borderId="0" xfId="28" applyFont="1" applyFill="1" applyBorder="1" applyAlignment="1">
      <alignment horizontal="center"/>
      <protection/>
    </xf>
    <xf numFmtId="0" fontId="9" fillId="0" borderId="0" xfId="28" applyFont="1" applyFill="1" applyBorder="1">
      <alignment/>
      <protection/>
    </xf>
    <xf numFmtId="0" fontId="6" fillId="0" borderId="0" xfId="28" applyFont="1" applyFill="1" applyBorder="1">
      <alignment/>
      <protection/>
    </xf>
    <xf numFmtId="40" fontId="3" fillId="0" borderId="0" xfId="20" applyFont="1" applyFill="1" applyBorder="1" applyAlignment="1">
      <alignment/>
    </xf>
    <xf numFmtId="40" fontId="3" fillId="0" borderId="2" xfId="20" applyFont="1" applyFill="1" applyBorder="1" applyAlignment="1">
      <alignment/>
    </xf>
    <xf numFmtId="40" fontId="3" fillId="0" borderId="3" xfId="20" applyFont="1" applyFill="1" applyBorder="1" applyAlignment="1">
      <alignment/>
    </xf>
    <xf numFmtId="40" fontId="4" fillId="0" borderId="0" xfId="20" applyFont="1" applyFill="1" applyBorder="1" applyAlignment="1">
      <alignment/>
    </xf>
    <xf numFmtId="0" fontId="10" fillId="0" borderId="0" xfId="28" applyFont="1" applyFill="1" applyBorder="1" applyAlignment="1">
      <alignment horizontal="centerContinuous"/>
      <protection/>
    </xf>
    <xf numFmtId="15" fontId="7" fillId="0" borderId="0" xfId="28" applyNumberFormat="1" applyFont="1" applyFill="1" applyBorder="1" applyAlignment="1" quotePrefix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 quotePrefix="1">
      <alignment horizontal="center"/>
      <protection/>
    </xf>
    <xf numFmtId="38" fontId="5" fillId="0" borderId="0" xfId="20" applyNumberFormat="1" applyFont="1" applyFill="1" applyBorder="1" applyAlignment="1">
      <alignment/>
    </xf>
    <xf numFmtId="40" fontId="5" fillId="0" borderId="0" xfId="20" applyFont="1" applyFill="1" applyBorder="1" applyAlignment="1">
      <alignment/>
    </xf>
    <xf numFmtId="40" fontId="5" fillId="0" borderId="0" xfId="28" applyNumberFormat="1" applyFont="1" applyFill="1" applyBorder="1">
      <alignment/>
      <protection/>
    </xf>
    <xf numFmtId="0" fontId="7" fillId="0" borderId="0" xfId="28" applyFont="1" applyFill="1" applyBorder="1">
      <alignment/>
      <protection/>
    </xf>
    <xf numFmtId="0" fontId="11" fillId="0" borderId="0" xfId="28" applyFont="1" applyFill="1" applyBorder="1">
      <alignment/>
      <protection/>
    </xf>
    <xf numFmtId="38" fontId="5" fillId="0" borderId="4" xfId="20" applyNumberFormat="1" applyFont="1" applyFill="1" applyBorder="1" applyAlignment="1">
      <alignment/>
    </xf>
    <xf numFmtId="38" fontId="5" fillId="0" borderId="5" xfId="20" applyNumberFormat="1" applyFont="1" applyFill="1" applyBorder="1" applyAlignment="1">
      <alignment/>
    </xf>
    <xf numFmtId="38" fontId="5" fillId="0" borderId="6" xfId="20" applyNumberFormat="1" applyFont="1" applyFill="1" applyBorder="1" applyAlignment="1">
      <alignment/>
    </xf>
    <xf numFmtId="38" fontId="5" fillId="0" borderId="7" xfId="20" applyNumberFormat="1" applyFont="1" applyFill="1" applyBorder="1" applyAlignment="1">
      <alignment/>
    </xf>
    <xf numFmtId="38" fontId="5" fillId="0" borderId="8" xfId="20" applyNumberFormat="1" applyFont="1" applyFill="1" applyBorder="1" applyAlignment="1">
      <alignment/>
    </xf>
    <xf numFmtId="38" fontId="5" fillId="0" borderId="9" xfId="20" applyNumberFormat="1" applyFont="1" applyFill="1" applyBorder="1" applyAlignment="1">
      <alignment/>
    </xf>
    <xf numFmtId="38" fontId="5" fillId="0" borderId="3" xfId="20" applyNumberFormat="1" applyFont="1" applyFill="1" applyBorder="1" applyAlignment="1">
      <alignment/>
    </xf>
    <xf numFmtId="38" fontId="5" fillId="0" borderId="0" xfId="28" applyNumberFormat="1" applyFont="1" applyFill="1" applyBorder="1">
      <alignment/>
      <protection/>
    </xf>
    <xf numFmtId="0" fontId="2" fillId="0" borderId="0" xfId="28" applyFont="1" applyFill="1" applyBorder="1" applyAlignment="1">
      <alignment horizontal="center"/>
      <protection/>
    </xf>
    <xf numFmtId="0" fontId="3" fillId="0" borderId="0" xfId="28" applyFont="1" applyFill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Comma [0]_June 2000" xfId="17"/>
    <cellStyle name="Comma [0]_THB-Jun'00-Half Yearly Results" xfId="18"/>
    <cellStyle name="Comma_June 2000" xfId="19"/>
    <cellStyle name="Comma_THB-Jun'00-Half Yearly Results" xfId="20"/>
    <cellStyle name="Currency" xfId="21"/>
    <cellStyle name="Currency [0]" xfId="22"/>
    <cellStyle name="Currency [0]_June 2000" xfId="23"/>
    <cellStyle name="Currency [0]_THB-Jun'00-Half Yearly Results" xfId="24"/>
    <cellStyle name="Currency_June 2000" xfId="25"/>
    <cellStyle name="Currency_THB-Jun'00-Half Yearly Results" xfId="26"/>
    <cellStyle name="Normal_June 2000" xfId="27"/>
    <cellStyle name="Normal_THB-Jun'00-Half Yearly Result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37">
      <selection activeCell="A43" sqref="A43"/>
    </sheetView>
  </sheetViews>
  <sheetFormatPr defaultColWidth="9.140625" defaultRowHeight="12.75"/>
  <cols>
    <col min="1" max="2" width="4.28125" style="5" customWidth="1"/>
    <col min="3" max="3" width="40.57421875" style="5" customWidth="1"/>
    <col min="4" max="4" width="15.7109375" style="5" customWidth="1"/>
    <col min="5" max="5" width="16.00390625" style="5" customWidth="1"/>
    <col min="6" max="6" width="13.7109375" style="5" customWidth="1"/>
    <col min="7" max="7" width="13.421875" style="5" customWidth="1"/>
    <col min="8" max="8" width="18.7109375" style="5" customWidth="1"/>
    <col min="9" max="9" width="16.8515625" style="5" customWidth="1"/>
    <col min="10" max="13" width="9.140625" style="5" customWidth="1"/>
    <col min="14" max="14" width="14.28125" style="5" customWidth="1"/>
    <col min="15" max="15" width="14.140625" style="5" customWidth="1"/>
    <col min="16" max="16" width="3.00390625" style="5" customWidth="1"/>
    <col min="17" max="17" width="14.57421875" style="5" customWidth="1"/>
    <col min="18" max="18" width="2.57421875" style="5" customWidth="1"/>
    <col min="19" max="19" width="15.140625" style="5" customWidth="1"/>
    <col min="20" max="16384" width="9.140625" style="5" customWidth="1"/>
  </cols>
  <sheetData>
    <row r="1" spans="1:19" ht="15.75">
      <c r="A1" s="1" t="s">
        <v>0</v>
      </c>
      <c r="B1" s="2"/>
      <c r="C1" s="2"/>
      <c r="D1" s="2"/>
      <c r="E1" s="2"/>
      <c r="F1" s="3"/>
      <c r="G1" s="3"/>
      <c r="H1" s="4"/>
      <c r="I1" s="4"/>
      <c r="K1" s="39" t="s">
        <v>1</v>
      </c>
      <c r="L1" s="39"/>
      <c r="M1" s="39"/>
      <c r="N1" s="39"/>
      <c r="O1" s="39"/>
      <c r="P1" s="39"/>
      <c r="Q1" s="39"/>
      <c r="R1" s="39"/>
      <c r="S1" s="39"/>
    </row>
    <row r="2" spans="1:19" ht="11.25" customHeight="1">
      <c r="A2" s="6" t="s">
        <v>2</v>
      </c>
      <c r="B2" s="2"/>
      <c r="C2" s="2"/>
      <c r="D2" s="2"/>
      <c r="E2" s="2"/>
      <c r="K2" s="40" t="s">
        <v>3</v>
      </c>
      <c r="L2" s="40"/>
      <c r="M2" s="40"/>
      <c r="N2" s="40"/>
      <c r="O2" s="40"/>
      <c r="P2" s="40"/>
      <c r="Q2" s="40"/>
      <c r="R2" s="40"/>
      <c r="S2" s="40"/>
    </row>
    <row r="3" spans="1:5" ht="16.5" customHeight="1">
      <c r="A3" s="7" t="s">
        <v>4</v>
      </c>
      <c r="B3" s="2"/>
      <c r="C3" s="2"/>
      <c r="D3" s="2"/>
      <c r="E3" s="2"/>
    </row>
    <row r="4" spans="1:19" ht="15" thickBot="1">
      <c r="A4" s="8"/>
      <c r="B4" s="8"/>
      <c r="C4" s="8"/>
      <c r="D4" s="9" t="s">
        <v>5</v>
      </c>
      <c r="E4" s="9" t="s">
        <v>120</v>
      </c>
      <c r="K4" s="10" t="s">
        <v>6</v>
      </c>
      <c r="L4" s="11"/>
      <c r="M4" s="11"/>
      <c r="N4" s="11"/>
      <c r="O4" s="11"/>
      <c r="P4" s="11"/>
      <c r="Q4" s="11"/>
      <c r="R4" s="11"/>
      <c r="S4" s="11"/>
    </row>
    <row r="5" spans="1:5" ht="12.75">
      <c r="A5" s="8"/>
      <c r="B5" s="8"/>
      <c r="C5" s="8"/>
      <c r="D5" s="9" t="s">
        <v>7</v>
      </c>
      <c r="E5" s="9" t="s">
        <v>121</v>
      </c>
    </row>
    <row r="6" spans="1:19" ht="12.75">
      <c r="A6" s="8"/>
      <c r="B6" s="8"/>
      <c r="C6" s="8"/>
      <c r="D6" s="13" t="s">
        <v>8</v>
      </c>
      <c r="E6" s="23" t="s">
        <v>122</v>
      </c>
      <c r="O6" s="14" t="s">
        <v>9</v>
      </c>
      <c r="P6" s="14"/>
      <c r="Q6" s="14" t="s">
        <v>10</v>
      </c>
      <c r="R6" s="14"/>
      <c r="S6" s="14" t="s">
        <v>11</v>
      </c>
    </row>
    <row r="7" spans="1:19" ht="12.75">
      <c r="A7" s="8"/>
      <c r="B7" s="8"/>
      <c r="C7" s="8"/>
      <c r="D7" s="9" t="s">
        <v>12</v>
      </c>
      <c r="E7" s="9" t="s">
        <v>12</v>
      </c>
      <c r="O7" s="14" t="s">
        <v>13</v>
      </c>
      <c r="P7" s="14"/>
      <c r="Q7" s="14" t="s">
        <v>14</v>
      </c>
      <c r="R7" s="14"/>
      <c r="S7" s="14" t="s">
        <v>15</v>
      </c>
    </row>
    <row r="8" spans="1:19" ht="12.75">
      <c r="A8" s="8"/>
      <c r="B8" s="8"/>
      <c r="C8" s="8"/>
      <c r="D8" s="8"/>
      <c r="E8" s="8"/>
      <c r="J8" s="14"/>
      <c r="O8" s="14" t="s">
        <v>16</v>
      </c>
      <c r="P8" s="14"/>
      <c r="Q8" s="14" t="s">
        <v>16</v>
      </c>
      <c r="R8" s="14"/>
      <c r="S8" s="14" t="s">
        <v>16</v>
      </c>
    </row>
    <row r="9" spans="1:11" ht="12.75">
      <c r="A9" s="29" t="s">
        <v>17</v>
      </c>
      <c r="B9" s="29"/>
      <c r="C9" s="29"/>
      <c r="D9" s="26">
        <f>80856+131656</f>
        <v>212512</v>
      </c>
      <c r="E9" s="26">
        <v>209332</v>
      </c>
      <c r="J9" s="14"/>
      <c r="K9" s="5" t="s">
        <v>18</v>
      </c>
    </row>
    <row r="10" spans="1:5" ht="12.75">
      <c r="A10" s="29" t="s">
        <v>19</v>
      </c>
      <c r="B10" s="29"/>
      <c r="C10" s="29"/>
      <c r="D10" s="26">
        <v>5239</v>
      </c>
      <c r="E10" s="26">
        <v>5238</v>
      </c>
    </row>
    <row r="11" spans="1:19" ht="12.75">
      <c r="A11" s="29" t="s">
        <v>20</v>
      </c>
      <c r="B11" s="29"/>
      <c r="C11" s="29"/>
      <c r="D11" s="26">
        <v>134920</v>
      </c>
      <c r="E11" s="26">
        <v>129965</v>
      </c>
      <c r="K11" s="17" t="s">
        <v>21</v>
      </c>
      <c r="O11" s="18"/>
      <c r="P11" s="18"/>
      <c r="Q11" s="18"/>
      <c r="R11" s="18"/>
      <c r="S11" s="18"/>
    </row>
    <row r="12" spans="1:19" ht="12.75">
      <c r="A12" s="29" t="s">
        <v>22</v>
      </c>
      <c r="B12" s="29"/>
      <c r="C12" s="29"/>
      <c r="D12" s="26">
        <v>5457</v>
      </c>
      <c r="E12" s="26">
        <v>5482</v>
      </c>
      <c r="K12" s="5" t="s">
        <v>23</v>
      </c>
      <c r="O12" s="18">
        <v>630087.4</v>
      </c>
      <c r="P12" s="18"/>
      <c r="Q12" s="18">
        <f aca="true" t="shared" si="0" ref="Q12:Q29">S12-O12</f>
        <v>0</v>
      </c>
      <c r="R12" s="18"/>
      <c r="S12" s="18">
        <v>630087.4</v>
      </c>
    </row>
    <row r="13" spans="1:19" ht="12.75">
      <c r="A13" s="29" t="s">
        <v>24</v>
      </c>
      <c r="B13" s="29"/>
      <c r="C13" s="29"/>
      <c r="D13" s="26">
        <v>199823</v>
      </c>
      <c r="E13" s="26">
        <v>215465</v>
      </c>
      <c r="K13" s="5" t="s">
        <v>25</v>
      </c>
      <c r="O13" s="18"/>
      <c r="P13" s="18"/>
      <c r="Q13" s="18">
        <f t="shared" si="0"/>
        <v>0</v>
      </c>
      <c r="R13" s="18"/>
      <c r="S13" s="18"/>
    </row>
    <row r="14" spans="1:19" ht="12.75">
      <c r="A14" s="8"/>
      <c r="B14" s="8"/>
      <c r="C14" s="8"/>
      <c r="D14" s="8"/>
      <c r="E14" s="8"/>
      <c r="K14" s="5" t="s">
        <v>26</v>
      </c>
      <c r="O14" s="18"/>
      <c r="P14" s="18"/>
      <c r="Q14" s="18">
        <f t="shared" si="0"/>
        <v>0</v>
      </c>
      <c r="R14" s="18"/>
      <c r="S14" s="18"/>
    </row>
    <row r="15" spans="1:19" ht="12.75">
      <c r="A15" s="8"/>
      <c r="B15" s="8"/>
      <c r="C15" s="8"/>
      <c r="D15" s="26"/>
      <c r="E15" s="26"/>
      <c r="K15" s="5" t="s">
        <v>27</v>
      </c>
      <c r="O15" s="18"/>
      <c r="P15" s="18"/>
      <c r="Q15" s="18">
        <f t="shared" si="0"/>
        <v>0</v>
      </c>
      <c r="R15" s="18"/>
      <c r="S15" s="18"/>
    </row>
    <row r="16" spans="1:19" ht="12.75">
      <c r="A16" s="30" t="s">
        <v>28</v>
      </c>
      <c r="B16" s="30"/>
      <c r="C16" s="30"/>
      <c r="D16" s="26"/>
      <c r="E16" s="26"/>
      <c r="K16" s="5" t="s">
        <v>29</v>
      </c>
      <c r="O16" s="18"/>
      <c r="P16" s="18"/>
      <c r="Q16" s="18">
        <f t="shared" si="0"/>
        <v>0</v>
      </c>
      <c r="R16" s="18"/>
      <c r="S16" s="18"/>
    </row>
    <row r="17" spans="1:19" ht="12.75">
      <c r="A17" s="8" t="s">
        <v>30</v>
      </c>
      <c r="B17" s="8"/>
      <c r="C17" s="8"/>
      <c r="D17" s="31">
        <v>99663</v>
      </c>
      <c r="E17" s="32">
        <v>86038</v>
      </c>
      <c r="K17" s="5" t="s">
        <v>25</v>
      </c>
      <c r="O17" s="18">
        <v>12718297.54</v>
      </c>
      <c r="P17" s="18"/>
      <c r="Q17" s="18">
        <f t="shared" si="0"/>
        <v>154865.52000000142</v>
      </c>
      <c r="R17" s="18"/>
      <c r="S17" s="18">
        <v>12873163.06</v>
      </c>
    </row>
    <row r="18" spans="1:19" ht="12.75">
      <c r="A18" s="8" t="s">
        <v>31</v>
      </c>
      <c r="B18" s="8"/>
      <c r="C18" s="8"/>
      <c r="D18" s="33">
        <v>20699</v>
      </c>
      <c r="E18" s="34">
        <v>20210</v>
      </c>
      <c r="K18" s="5" t="s">
        <v>32</v>
      </c>
      <c r="O18" s="18"/>
      <c r="P18" s="18"/>
      <c r="Q18" s="18">
        <f t="shared" si="0"/>
        <v>0</v>
      </c>
      <c r="R18" s="18"/>
      <c r="S18" s="18"/>
    </row>
    <row r="19" spans="1:19" ht="12.75">
      <c r="A19" s="8" t="s">
        <v>33</v>
      </c>
      <c r="B19" s="8"/>
      <c r="C19" s="8"/>
      <c r="D19" s="33">
        <v>61285</v>
      </c>
      <c r="E19" s="34">
        <v>55768</v>
      </c>
      <c r="K19" s="5" t="s">
        <v>26</v>
      </c>
      <c r="O19" s="18">
        <v>1507245.6</v>
      </c>
      <c r="P19" s="18"/>
      <c r="Q19" s="18">
        <f t="shared" si="0"/>
        <v>20163.58999999985</v>
      </c>
      <c r="R19" s="18"/>
      <c r="S19" s="18">
        <v>1527409.19</v>
      </c>
    </row>
    <row r="20" spans="1:19" ht="12.75">
      <c r="A20" s="8" t="s">
        <v>34</v>
      </c>
      <c r="B20" s="8"/>
      <c r="C20" s="8"/>
      <c r="D20" s="33">
        <v>11768</v>
      </c>
      <c r="E20" s="34">
        <v>14399</v>
      </c>
      <c r="K20" s="5" t="s">
        <v>27</v>
      </c>
      <c r="O20" s="18">
        <v>75109467.08</v>
      </c>
      <c r="P20" s="18"/>
      <c r="Q20" s="18">
        <f t="shared" si="0"/>
        <v>-21780947.96</v>
      </c>
      <c r="R20" s="18"/>
      <c r="S20" s="18">
        <v>53328519.12</v>
      </c>
    </row>
    <row r="21" spans="1:19" ht="12.75">
      <c r="A21" s="8" t="s">
        <v>35</v>
      </c>
      <c r="B21" s="8"/>
      <c r="C21" s="8"/>
      <c r="D21" s="33">
        <v>1221</v>
      </c>
      <c r="E21" s="34">
        <v>2909</v>
      </c>
      <c r="K21" s="5" t="s">
        <v>29</v>
      </c>
      <c r="O21" s="18">
        <v>7762159.24</v>
      </c>
      <c r="P21" s="18"/>
      <c r="Q21" s="18">
        <f t="shared" si="0"/>
        <v>0</v>
      </c>
      <c r="R21" s="18"/>
      <c r="S21" s="18">
        <v>7762159.24</v>
      </c>
    </row>
    <row r="22" spans="1:19" ht="12.75">
      <c r="A22" s="8" t="s">
        <v>36</v>
      </c>
      <c r="B22" s="8"/>
      <c r="C22" s="8"/>
      <c r="D22" s="33">
        <v>3373</v>
      </c>
      <c r="E22" s="34">
        <v>4239</v>
      </c>
      <c r="K22" s="5" t="s">
        <v>32</v>
      </c>
      <c r="O22" s="18">
        <v>78635.07</v>
      </c>
      <c r="P22" s="18"/>
      <c r="Q22" s="18">
        <f t="shared" si="0"/>
        <v>0</v>
      </c>
      <c r="R22" s="18"/>
      <c r="S22" s="18">
        <v>78635.07</v>
      </c>
    </row>
    <row r="23" spans="1:19" ht="12.75">
      <c r="A23" s="8" t="s">
        <v>37</v>
      </c>
      <c r="B23" s="8"/>
      <c r="C23" s="8"/>
      <c r="D23" s="35">
        <v>2650</v>
      </c>
      <c r="E23" s="36">
        <v>2649</v>
      </c>
      <c r="K23" s="5" t="s">
        <v>38</v>
      </c>
      <c r="O23" s="18">
        <v>1601679.08</v>
      </c>
      <c r="P23" s="18"/>
      <c r="Q23" s="18">
        <f t="shared" si="0"/>
        <v>0</v>
      </c>
      <c r="R23" s="18"/>
      <c r="S23" s="18">
        <v>1601679.08</v>
      </c>
    </row>
    <row r="24" spans="1:19" ht="12.75">
      <c r="A24" s="8"/>
      <c r="B24" s="8"/>
      <c r="C24" s="8"/>
      <c r="D24" s="26">
        <f>SUM(D17:D23)</f>
        <v>200659</v>
      </c>
      <c r="E24" s="26">
        <f>SUM(E17:E23)</f>
        <v>186212</v>
      </c>
      <c r="K24" s="5" t="s">
        <v>39</v>
      </c>
      <c r="O24" s="18">
        <v>8203094.92</v>
      </c>
      <c r="P24" s="18"/>
      <c r="Q24" s="18">
        <f t="shared" si="0"/>
        <v>-10049.049999999814</v>
      </c>
      <c r="R24" s="18"/>
      <c r="S24" s="18">
        <v>8193045.87</v>
      </c>
    </row>
    <row r="25" spans="1:19" ht="12.75">
      <c r="A25" s="30" t="s">
        <v>40</v>
      </c>
      <c r="B25" s="30"/>
      <c r="C25" s="30"/>
      <c r="D25" s="26"/>
      <c r="E25" s="26"/>
      <c r="K25" s="5" t="s">
        <v>41</v>
      </c>
      <c r="O25" s="18">
        <v>-3528036.08</v>
      </c>
      <c r="P25" s="18"/>
      <c r="Q25" s="18">
        <f t="shared" si="0"/>
        <v>6000</v>
      </c>
      <c r="R25" s="18"/>
      <c r="S25" s="18">
        <v>-3522036.08</v>
      </c>
    </row>
    <row r="26" spans="1:19" ht="12.75">
      <c r="A26" s="8" t="s">
        <v>42</v>
      </c>
      <c r="B26" s="8"/>
      <c r="C26" s="8"/>
      <c r="D26" s="31">
        <f>115799+29183+495</f>
        <v>145477</v>
      </c>
      <c r="E26" s="32">
        <v>148824</v>
      </c>
      <c r="K26" s="5" t="s">
        <v>43</v>
      </c>
      <c r="O26" s="18">
        <v>8883221.94</v>
      </c>
      <c r="P26" s="18"/>
      <c r="Q26" s="18">
        <f t="shared" si="0"/>
        <v>-25000</v>
      </c>
      <c r="R26" s="18"/>
      <c r="S26" s="18">
        <v>8858221.94</v>
      </c>
    </row>
    <row r="27" spans="1:19" ht="12.75">
      <c r="A27" s="8" t="s">
        <v>44</v>
      </c>
      <c r="B27" s="8"/>
      <c r="C27" s="8"/>
      <c r="D27" s="33">
        <v>19766</v>
      </c>
      <c r="E27" s="34">
        <v>19884</v>
      </c>
      <c r="K27" s="5" t="s">
        <v>45</v>
      </c>
      <c r="O27" s="18">
        <v>1231</v>
      </c>
      <c r="P27" s="18"/>
      <c r="Q27" s="18">
        <f t="shared" si="0"/>
        <v>0</v>
      </c>
      <c r="R27" s="18"/>
      <c r="S27" s="18">
        <v>1231</v>
      </c>
    </row>
    <row r="28" spans="1:19" s="17" customFormat="1" ht="12.75">
      <c r="A28" s="8" t="s">
        <v>46</v>
      </c>
      <c r="B28" s="8"/>
      <c r="C28" s="8"/>
      <c r="D28" s="33">
        <f>104166</f>
        <v>104166</v>
      </c>
      <c r="E28" s="34">
        <v>101163</v>
      </c>
      <c r="F28" s="5"/>
      <c r="G28" s="5"/>
      <c r="H28" s="5"/>
      <c r="I28" s="5"/>
      <c r="K28" s="5" t="s">
        <v>47</v>
      </c>
      <c r="L28" s="5"/>
      <c r="M28" s="5"/>
      <c r="N28" s="5"/>
      <c r="O28" s="18">
        <v>11934</v>
      </c>
      <c r="P28" s="18"/>
      <c r="Q28" s="18">
        <f t="shared" si="0"/>
        <v>0</v>
      </c>
      <c r="R28" s="18"/>
      <c r="S28" s="18">
        <v>11934</v>
      </c>
    </row>
    <row r="29" spans="1:19" ht="12" customHeight="1">
      <c r="A29" s="8" t="s">
        <v>48</v>
      </c>
      <c r="B29" s="8"/>
      <c r="C29" s="8"/>
      <c r="D29" s="33">
        <v>17917</v>
      </c>
      <c r="E29" s="34">
        <v>16326</v>
      </c>
      <c r="K29" s="5" t="s">
        <v>49</v>
      </c>
      <c r="O29" s="18">
        <v>0</v>
      </c>
      <c r="P29" s="18"/>
      <c r="Q29" s="18">
        <f t="shared" si="0"/>
        <v>22000000</v>
      </c>
      <c r="R29" s="18"/>
      <c r="S29" s="18">
        <v>22000000</v>
      </c>
    </row>
    <row r="30" spans="1:19" ht="12.75">
      <c r="A30" s="8" t="s">
        <v>50</v>
      </c>
      <c r="B30" s="8"/>
      <c r="C30" s="8"/>
      <c r="D30" s="35">
        <v>9218</v>
      </c>
      <c r="E30" s="36">
        <v>9050</v>
      </c>
      <c r="O30" s="19">
        <f>SUM(O12:O29)</f>
        <v>112979016.78999999</v>
      </c>
      <c r="P30" s="19"/>
      <c r="Q30" s="19">
        <f>SUM(Q12:Q29)</f>
        <v>365032.09999999776</v>
      </c>
      <c r="R30" s="19"/>
      <c r="S30" s="19">
        <f>SUM(S12:S29)</f>
        <v>113344048.88999999</v>
      </c>
    </row>
    <row r="31" spans="1:19" ht="12.75">
      <c r="A31" s="8"/>
      <c r="B31" s="8"/>
      <c r="C31" s="8"/>
      <c r="D31" s="26">
        <f>SUM(D26:D30)</f>
        <v>296544</v>
      </c>
      <c r="E31" s="26">
        <f>SUM(E26:E30)</f>
        <v>295247</v>
      </c>
      <c r="O31" s="18"/>
      <c r="P31" s="18"/>
      <c r="Q31" s="18"/>
      <c r="R31" s="18"/>
      <c r="S31" s="18"/>
    </row>
    <row r="32" spans="1:19" ht="12.75">
      <c r="A32" s="8"/>
      <c r="B32" s="8"/>
      <c r="C32" s="8"/>
      <c r="D32" s="26"/>
      <c r="E32" s="26"/>
      <c r="O32" s="18"/>
      <c r="P32" s="18"/>
      <c r="Q32" s="18"/>
      <c r="R32" s="18"/>
      <c r="S32" s="18"/>
    </row>
    <row r="33" spans="1:19" ht="12.75">
      <c r="A33" s="29" t="s">
        <v>51</v>
      </c>
      <c r="B33" s="29"/>
      <c r="C33" s="29"/>
      <c r="D33" s="26">
        <f>D24-D31</f>
        <v>-95885</v>
      </c>
      <c r="E33" s="26">
        <f>E24-E31</f>
        <v>-109035</v>
      </c>
      <c r="O33" s="18"/>
      <c r="P33" s="18"/>
      <c r="Q33" s="18"/>
      <c r="R33" s="18"/>
      <c r="S33" s="18"/>
    </row>
    <row r="34" spans="1:19" ht="12.75">
      <c r="A34" s="29" t="s">
        <v>52</v>
      </c>
      <c r="B34" s="29"/>
      <c r="C34" s="29"/>
      <c r="D34" s="26">
        <f>762+1334</f>
        <v>2096</v>
      </c>
      <c r="E34" s="26">
        <v>1768</v>
      </c>
      <c r="K34" s="17" t="s">
        <v>53</v>
      </c>
      <c r="O34" s="18"/>
      <c r="P34" s="18"/>
      <c r="Q34" s="18"/>
      <c r="R34" s="18"/>
      <c r="S34" s="18"/>
    </row>
    <row r="35" spans="1:19" s="17" customFormat="1" ht="13.5" thickBot="1">
      <c r="A35" s="8"/>
      <c r="B35" s="8"/>
      <c r="C35" s="8"/>
      <c r="D35" s="37">
        <f>+SUM(D9:D13)+SUM(D33:D34)</f>
        <v>464162</v>
      </c>
      <c r="E35" s="37">
        <f>+SUM(E9:E13)+SUM(E33:E34)</f>
        <v>458215</v>
      </c>
      <c r="F35" s="5"/>
      <c r="G35" s="5"/>
      <c r="H35" s="5"/>
      <c r="I35" s="5"/>
      <c r="K35" s="5" t="s">
        <v>54</v>
      </c>
      <c r="L35" s="5"/>
      <c r="M35" s="5"/>
      <c r="N35" s="5"/>
      <c r="O35" s="18">
        <v>5614</v>
      </c>
      <c r="P35" s="18"/>
      <c r="Q35" s="18">
        <f aca="true" t="shared" si="1" ref="Q35:Q41">S35-O35</f>
        <v>0</v>
      </c>
      <c r="R35" s="18"/>
      <c r="S35" s="18">
        <v>5614</v>
      </c>
    </row>
    <row r="36" spans="1:19" ht="13.5" thickTop="1">
      <c r="A36" s="8"/>
      <c r="B36" s="8"/>
      <c r="C36" s="8"/>
      <c r="D36" s="26"/>
      <c r="E36" s="26"/>
      <c r="K36" s="5" t="s">
        <v>55</v>
      </c>
      <c r="O36" s="18">
        <v>7827312.04</v>
      </c>
      <c r="P36" s="18"/>
      <c r="Q36" s="18">
        <f t="shared" si="1"/>
        <v>10769.05999999959</v>
      </c>
      <c r="R36" s="18"/>
      <c r="S36" s="18">
        <v>7838081.1</v>
      </c>
    </row>
    <row r="37" spans="1:19" ht="12.75">
      <c r="A37" s="29" t="s">
        <v>56</v>
      </c>
      <c r="B37" s="29"/>
      <c r="C37" s="29"/>
      <c r="D37" s="26"/>
      <c r="E37" s="26"/>
      <c r="K37" s="5" t="s">
        <v>57</v>
      </c>
      <c r="O37" s="18">
        <v>189989.71</v>
      </c>
      <c r="P37" s="18"/>
      <c r="Q37" s="18">
        <f t="shared" si="1"/>
        <v>0</v>
      </c>
      <c r="R37" s="18"/>
      <c r="S37" s="18">
        <v>189989.71</v>
      </c>
    </row>
    <row r="38" spans="1:19" s="17" customFormat="1" ht="12.75">
      <c r="A38" s="8" t="s">
        <v>58</v>
      </c>
      <c r="B38" s="8"/>
      <c r="C38" s="8"/>
      <c r="D38" s="26">
        <v>110706</v>
      </c>
      <c r="E38" s="26">
        <v>110706</v>
      </c>
      <c r="F38" s="5"/>
      <c r="G38" s="5"/>
      <c r="H38" s="5"/>
      <c r="I38" s="5"/>
      <c r="K38" s="5" t="s">
        <v>59</v>
      </c>
      <c r="L38" s="5"/>
      <c r="M38" s="5"/>
      <c r="N38" s="5"/>
      <c r="O38" s="18">
        <v>60690.35</v>
      </c>
      <c r="P38" s="18"/>
      <c r="Q38" s="18">
        <f t="shared" si="1"/>
        <v>0</v>
      </c>
      <c r="R38" s="18"/>
      <c r="S38" s="18">
        <v>60690.35</v>
      </c>
    </row>
    <row r="39" spans="1:19" ht="12.75">
      <c r="A39" s="8" t="s">
        <v>60</v>
      </c>
      <c r="B39" s="8"/>
      <c r="C39" s="8"/>
      <c r="D39" s="26">
        <v>49397</v>
      </c>
      <c r="E39" s="26">
        <v>49503</v>
      </c>
      <c r="K39" s="5" t="s">
        <v>61</v>
      </c>
      <c r="O39" s="18">
        <v>-2096225.29</v>
      </c>
      <c r="P39" s="18"/>
      <c r="Q39" s="18">
        <f t="shared" si="1"/>
        <v>0</v>
      </c>
      <c r="R39" s="18"/>
      <c r="S39" s="18">
        <v>-2096225.29</v>
      </c>
    </row>
    <row r="40" spans="1:19" ht="12.75">
      <c r="A40" s="8" t="s">
        <v>62</v>
      </c>
      <c r="B40" s="8"/>
      <c r="C40" s="8"/>
      <c r="D40" s="31">
        <v>76890</v>
      </c>
      <c r="E40" s="32">
        <v>75610</v>
      </c>
      <c r="K40" s="5" t="s">
        <v>63</v>
      </c>
      <c r="O40" s="18">
        <v>4264103.83</v>
      </c>
      <c r="P40" s="18"/>
      <c r="Q40" s="18">
        <f t="shared" si="1"/>
        <v>-15000</v>
      </c>
      <c r="R40" s="18"/>
      <c r="S40" s="18">
        <v>4249103.83</v>
      </c>
    </row>
    <row r="41" spans="1:19" ht="12.75">
      <c r="A41" s="8" t="s">
        <v>64</v>
      </c>
      <c r="B41" s="8"/>
      <c r="C41" s="8"/>
      <c r="D41" s="35">
        <v>3492</v>
      </c>
      <c r="E41" s="36">
        <v>191</v>
      </c>
      <c r="K41" s="5" t="s">
        <v>65</v>
      </c>
      <c r="O41" s="18">
        <v>0</v>
      </c>
      <c r="P41" s="18"/>
      <c r="Q41" s="18">
        <f t="shared" si="1"/>
        <v>-21821</v>
      </c>
      <c r="R41" s="18"/>
      <c r="S41" s="18">
        <v>-21821</v>
      </c>
    </row>
    <row r="42" spans="1:19" ht="12.75">
      <c r="A42" s="8" t="s">
        <v>66</v>
      </c>
      <c r="B42" s="8"/>
      <c r="C42" s="8"/>
      <c r="D42" s="26">
        <f>SUM(D40:D41)</f>
        <v>80382</v>
      </c>
      <c r="E42" s="26">
        <f>SUM(E40:E41)</f>
        <v>75801</v>
      </c>
      <c r="O42" s="19">
        <f>SUM(O35:O41)</f>
        <v>10251484.64</v>
      </c>
      <c r="P42" s="19"/>
      <c r="Q42" s="19">
        <f>SUM(Q35:Q41)</f>
        <v>-26051.94000000041</v>
      </c>
      <c r="R42" s="19"/>
      <c r="S42" s="19">
        <f>SUM(S35:S41)</f>
        <v>10225432.7</v>
      </c>
    </row>
    <row r="43" spans="1:19" ht="12.75">
      <c r="A43" s="8" t="s">
        <v>67</v>
      </c>
      <c r="B43" s="8"/>
      <c r="C43" s="8"/>
      <c r="D43" s="26">
        <v>43</v>
      </c>
      <c r="E43" s="26">
        <v>42</v>
      </c>
      <c r="O43" s="18"/>
      <c r="P43" s="18"/>
      <c r="Q43" s="18"/>
      <c r="R43" s="18"/>
      <c r="S43" s="18"/>
    </row>
    <row r="44" spans="1:19" ht="13.5" thickBot="1">
      <c r="A44" s="8" t="s">
        <v>68</v>
      </c>
      <c r="B44" s="8"/>
      <c r="C44" s="8"/>
      <c r="D44" s="26">
        <f>104839+519</f>
        <v>105358</v>
      </c>
      <c r="E44" s="26">
        <v>103525</v>
      </c>
      <c r="K44" s="5" t="s">
        <v>69</v>
      </c>
      <c r="O44" s="20">
        <f>O30+O42</f>
        <v>123230501.42999999</v>
      </c>
      <c r="P44" s="18"/>
      <c r="Q44" s="18"/>
      <c r="R44" s="18"/>
      <c r="S44" s="20">
        <f>S30+S42</f>
        <v>123569481.58999999</v>
      </c>
    </row>
    <row r="45" spans="1:19" ht="13.5" thickTop="1">
      <c r="A45" s="8" t="s">
        <v>70</v>
      </c>
      <c r="B45" s="8"/>
      <c r="C45" s="8"/>
      <c r="D45" s="26">
        <v>80000</v>
      </c>
      <c r="E45" s="26">
        <v>80000</v>
      </c>
      <c r="O45" s="18"/>
      <c r="P45" s="18"/>
      <c r="Q45" s="18"/>
      <c r="R45" s="18"/>
      <c r="S45" s="18"/>
    </row>
    <row r="46" spans="1:19" ht="12.75">
      <c r="A46" s="8" t="s">
        <v>71</v>
      </c>
      <c r="B46" s="8"/>
      <c r="C46" s="8"/>
      <c r="D46" s="26">
        <v>748</v>
      </c>
      <c r="E46" s="26">
        <v>748</v>
      </c>
      <c r="O46" s="18"/>
      <c r="P46" s="18"/>
      <c r="Q46" s="18"/>
      <c r="R46" s="18"/>
      <c r="S46" s="18"/>
    </row>
    <row r="47" spans="1:19" ht="12.75">
      <c r="A47" s="8" t="s">
        <v>72</v>
      </c>
      <c r="B47" s="8"/>
      <c r="C47" s="8"/>
      <c r="D47" s="26">
        <v>37528</v>
      </c>
      <c r="E47" s="26">
        <v>37890</v>
      </c>
      <c r="O47" s="18"/>
      <c r="P47" s="18"/>
      <c r="Q47" s="18"/>
      <c r="R47" s="18"/>
      <c r="S47" s="18"/>
    </row>
    <row r="48" spans="1:19" ht="13.5" thickBot="1">
      <c r="A48" s="8"/>
      <c r="B48" s="8"/>
      <c r="C48" s="8"/>
      <c r="D48" s="37">
        <f>+SUM(D38:D39)+SUM(D42:D47)</f>
        <v>464162</v>
      </c>
      <c r="E48" s="37">
        <f>+SUM(E38:E39)+SUM(E42:E47)</f>
        <v>458215</v>
      </c>
      <c r="O48" s="21"/>
      <c r="P48" s="21"/>
      <c r="Q48" s="21"/>
      <c r="R48" s="21"/>
      <c r="S48" s="21"/>
    </row>
    <row r="49" spans="1:19" ht="13.5" thickTop="1">
      <c r="A49" s="8"/>
      <c r="B49" s="8"/>
      <c r="C49" s="8"/>
      <c r="D49" s="38"/>
      <c r="E49" s="38"/>
      <c r="O49" s="21"/>
      <c r="P49" s="21"/>
      <c r="Q49" s="21"/>
      <c r="R49" s="21"/>
      <c r="S49" s="21"/>
    </row>
    <row r="50" spans="1:19" ht="12.75">
      <c r="A50" s="29" t="s">
        <v>73</v>
      </c>
      <c r="B50" s="29"/>
      <c r="C50" s="29"/>
      <c r="D50" s="27">
        <f>SUM(D35-D34-D44-D45-D46-D47)/D38</f>
        <v>2.1537405380015535</v>
      </c>
      <c r="E50" s="27">
        <f>SUM(E35-E34-E44-E45-E46-E47)/E38</f>
        <v>2.1162719274474733</v>
      </c>
      <c r="O50" s="21"/>
      <c r="P50" s="21"/>
      <c r="Q50" s="21"/>
      <c r="R50" s="21"/>
      <c r="S50" s="21"/>
    </row>
    <row r="51" spans="1:5" ht="12.75">
      <c r="A51" s="16"/>
      <c r="B51" s="16"/>
      <c r="C51" s="16"/>
      <c r="D51" s="21"/>
      <c r="E51" s="21"/>
    </row>
    <row r="52" spans="1:5" ht="15.75">
      <c r="A52" s="1" t="s">
        <v>0</v>
      </c>
      <c r="B52" s="2"/>
      <c r="C52" s="2"/>
      <c r="D52" s="2"/>
      <c r="E52" s="2"/>
    </row>
    <row r="53" spans="1:19" s="17" customFormat="1" ht="18.75">
      <c r="A53" s="6" t="s">
        <v>2</v>
      </c>
      <c r="B53" s="22"/>
      <c r="C53" s="22"/>
      <c r="D53" s="22"/>
      <c r="E53" s="22"/>
      <c r="F53" s="5"/>
      <c r="G53" s="5"/>
      <c r="H53" s="5"/>
      <c r="I53" s="5"/>
      <c r="K53" s="4"/>
      <c r="L53" s="4"/>
      <c r="M53" s="4"/>
      <c r="N53" s="4"/>
      <c r="O53" s="5"/>
      <c r="P53" s="5"/>
      <c r="Q53" s="5"/>
      <c r="R53" s="5"/>
      <c r="S53" s="5"/>
    </row>
    <row r="54" spans="1:14" ht="15" customHeight="1">
      <c r="A54" s="7" t="s">
        <v>74</v>
      </c>
      <c r="B54" s="12"/>
      <c r="C54" s="12"/>
      <c r="D54" s="8"/>
      <c r="E54" s="4"/>
      <c r="K54" s="4"/>
      <c r="L54" s="4"/>
      <c r="M54" s="4"/>
      <c r="N54" s="4"/>
    </row>
    <row r="55" spans="1:19" s="17" customFormat="1" ht="15" customHeight="1">
      <c r="A55" s="7"/>
      <c r="B55" s="12"/>
      <c r="C55" s="12"/>
      <c r="D55" s="8"/>
      <c r="E55" s="9" t="s">
        <v>75</v>
      </c>
      <c r="F55" s="5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</row>
    <row r="56" spans="1:19" s="4" customFormat="1" ht="12.75">
      <c r="A56" s="12"/>
      <c r="B56" s="12"/>
      <c r="C56" s="12"/>
      <c r="D56" s="9" t="s">
        <v>5</v>
      </c>
      <c r="E56" s="9" t="s">
        <v>76</v>
      </c>
      <c r="F56" s="5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</row>
    <row r="57" spans="1:19" s="4" customFormat="1" ht="12.75">
      <c r="A57" s="12"/>
      <c r="B57" s="12"/>
      <c r="C57" s="12"/>
      <c r="D57" s="9" t="s">
        <v>7</v>
      </c>
      <c r="E57" s="9" t="s">
        <v>77</v>
      </c>
      <c r="F57" s="5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</row>
    <row r="58" spans="1:19" s="4" customFormat="1" ht="12.75">
      <c r="A58" s="12"/>
      <c r="B58" s="12"/>
      <c r="C58" s="12"/>
      <c r="D58" s="23" t="s">
        <v>8</v>
      </c>
      <c r="E58" s="13" t="s">
        <v>8</v>
      </c>
      <c r="F58" s="5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</row>
    <row r="59" spans="1:5" ht="12.75">
      <c r="A59" s="12"/>
      <c r="B59" s="12"/>
      <c r="C59" s="12"/>
      <c r="D59" s="15" t="s">
        <v>12</v>
      </c>
      <c r="E59" s="15" t="s">
        <v>12</v>
      </c>
    </row>
    <row r="60" spans="1:5" ht="13.5" customHeight="1">
      <c r="A60" s="12"/>
      <c r="B60" s="12"/>
      <c r="C60" s="12"/>
      <c r="D60" s="13"/>
      <c r="E60" s="13"/>
    </row>
    <row r="61" spans="1:5" ht="12.75">
      <c r="A61" s="24">
        <v>1</v>
      </c>
      <c r="B61" s="25" t="s">
        <v>78</v>
      </c>
      <c r="C61" s="8" t="s">
        <v>79</v>
      </c>
      <c r="D61" s="26">
        <v>32305</v>
      </c>
      <c r="E61" s="26">
        <f>32176+32305</f>
        <v>64481</v>
      </c>
    </row>
    <row r="62" spans="1:5" ht="12.75">
      <c r="A62" s="24"/>
      <c r="B62" s="25"/>
      <c r="C62" s="8"/>
      <c r="D62" s="26"/>
      <c r="E62" s="26"/>
    </row>
    <row r="63" spans="1:5" ht="12.75">
      <c r="A63" s="24"/>
      <c r="B63" s="25" t="s">
        <v>80</v>
      </c>
      <c r="C63" s="8" t="s">
        <v>81</v>
      </c>
      <c r="D63" s="26">
        <v>0</v>
      </c>
      <c r="E63" s="26">
        <v>0</v>
      </c>
    </row>
    <row r="64" spans="1:5" ht="13.5" customHeight="1">
      <c r="A64" s="24"/>
      <c r="B64" s="25"/>
      <c r="C64" s="8"/>
      <c r="D64" s="26"/>
      <c r="E64" s="26"/>
    </row>
    <row r="65" spans="1:5" ht="12.75" customHeight="1">
      <c r="A65" s="24"/>
      <c r="B65" s="25" t="s">
        <v>82</v>
      </c>
      <c r="C65" s="8" t="s">
        <v>83</v>
      </c>
      <c r="D65" s="26">
        <v>916</v>
      </c>
      <c r="E65" s="26">
        <f>933+916</f>
        <v>1849</v>
      </c>
    </row>
    <row r="66" spans="1:5" ht="12.75" customHeight="1">
      <c r="A66" s="24"/>
      <c r="B66" s="24"/>
      <c r="C66" s="8"/>
      <c r="D66" s="26"/>
      <c r="E66" s="26"/>
    </row>
    <row r="67" spans="1:5" ht="12" customHeight="1">
      <c r="A67" s="24">
        <v>2</v>
      </c>
      <c r="B67" s="25" t="s">
        <v>78</v>
      </c>
      <c r="C67" s="8" t="s">
        <v>84</v>
      </c>
      <c r="D67" s="26"/>
      <c r="E67" s="26"/>
    </row>
    <row r="68" spans="1:5" ht="12" customHeight="1">
      <c r="A68" s="24"/>
      <c r="B68" s="24"/>
      <c r="C68" s="8" t="s">
        <v>85</v>
      </c>
      <c r="D68" s="26"/>
      <c r="E68" s="26"/>
    </row>
    <row r="69" spans="1:5" ht="12" customHeight="1">
      <c r="A69" s="24"/>
      <c r="B69" s="24"/>
      <c r="C69" s="8" t="s">
        <v>86</v>
      </c>
      <c r="D69" s="26"/>
      <c r="E69" s="26"/>
    </row>
    <row r="70" spans="1:5" ht="12" customHeight="1">
      <c r="A70" s="24"/>
      <c r="B70" s="24"/>
      <c r="C70" s="8" t="s">
        <v>87</v>
      </c>
      <c r="D70" s="26">
        <v>9018</v>
      </c>
      <c r="E70" s="26">
        <f>6911+9018</f>
        <v>15929</v>
      </c>
    </row>
    <row r="71" spans="1:5" ht="12" customHeight="1">
      <c r="A71" s="24"/>
      <c r="B71" s="24"/>
      <c r="C71" s="8"/>
      <c r="D71" s="26"/>
      <c r="E71" s="26"/>
    </row>
    <row r="72" spans="1:5" ht="12.75">
      <c r="A72" s="24"/>
      <c r="B72" s="25" t="s">
        <v>80</v>
      </c>
      <c r="C72" s="8" t="s">
        <v>88</v>
      </c>
      <c r="D72" s="26">
        <v>-3903</v>
      </c>
      <c r="E72" s="26">
        <f>-3304-3903</f>
        <v>-7207</v>
      </c>
    </row>
    <row r="73" spans="1:5" ht="12" customHeight="1">
      <c r="A73" s="24"/>
      <c r="B73" s="25"/>
      <c r="C73" s="8"/>
      <c r="D73" s="26"/>
      <c r="E73" s="26"/>
    </row>
    <row r="74" spans="1:5" ht="12" customHeight="1">
      <c r="A74" s="24"/>
      <c r="B74" s="25" t="s">
        <v>82</v>
      </c>
      <c r="C74" s="8" t="s">
        <v>89</v>
      </c>
      <c r="D74" s="26">
        <v>-842</v>
      </c>
      <c r="E74" s="26">
        <f>-663-842</f>
        <v>-1505</v>
      </c>
    </row>
    <row r="75" spans="1:5" ht="12" customHeight="1">
      <c r="A75" s="24"/>
      <c r="B75" s="25"/>
      <c r="C75" s="8"/>
      <c r="D75" s="26"/>
      <c r="E75" s="26"/>
    </row>
    <row r="76" spans="1:5" ht="12" customHeight="1">
      <c r="A76" s="24"/>
      <c r="B76" s="25" t="s">
        <v>90</v>
      </c>
      <c r="C76" s="8" t="s">
        <v>91</v>
      </c>
      <c r="D76" s="26">
        <v>0</v>
      </c>
      <c r="E76" s="26">
        <v>0</v>
      </c>
    </row>
    <row r="77" spans="1:5" ht="12" customHeight="1">
      <c r="A77" s="24"/>
      <c r="B77" s="24"/>
      <c r="C77" s="8"/>
      <c r="D77" s="26"/>
      <c r="E77" s="26"/>
    </row>
    <row r="78" spans="1:5" ht="12" customHeight="1">
      <c r="A78" s="24"/>
      <c r="B78" s="25" t="s">
        <v>92</v>
      </c>
      <c r="C78" s="8" t="s">
        <v>93</v>
      </c>
      <c r="D78" s="26"/>
      <c r="E78" s="26"/>
    </row>
    <row r="79" spans="1:5" ht="12" customHeight="1">
      <c r="A79" s="24"/>
      <c r="B79" s="24"/>
      <c r="C79" s="8" t="s">
        <v>85</v>
      </c>
      <c r="D79" s="26"/>
      <c r="E79" s="26"/>
    </row>
    <row r="80" spans="1:5" ht="12" customHeight="1">
      <c r="A80" s="24"/>
      <c r="B80" s="24"/>
      <c r="C80" s="8" t="s">
        <v>94</v>
      </c>
      <c r="D80" s="26"/>
      <c r="E80" s="26"/>
    </row>
    <row r="81" spans="1:5" ht="12" customHeight="1">
      <c r="A81" s="24"/>
      <c r="B81" s="24"/>
      <c r="C81" s="8" t="s">
        <v>95</v>
      </c>
      <c r="D81" s="26">
        <f>SUM(D70:D80)</f>
        <v>4273</v>
      </c>
      <c r="E81" s="26">
        <f>SUM(E70:E80)</f>
        <v>7217</v>
      </c>
    </row>
    <row r="82" spans="1:5" ht="12" customHeight="1">
      <c r="A82" s="24"/>
      <c r="B82" s="24"/>
      <c r="C82" s="8"/>
      <c r="D82" s="26"/>
      <c r="E82" s="26"/>
    </row>
    <row r="83" spans="1:5" ht="12" customHeight="1">
      <c r="A83" s="24"/>
      <c r="B83" s="25" t="s">
        <v>96</v>
      </c>
      <c r="C83" s="8" t="s">
        <v>97</v>
      </c>
      <c r="D83" s="26"/>
      <c r="E83" s="26"/>
    </row>
    <row r="84" spans="1:5" ht="12" customHeight="1">
      <c r="A84" s="24"/>
      <c r="B84" s="24"/>
      <c r="C84" s="8" t="s">
        <v>98</v>
      </c>
      <c r="D84" s="26">
        <v>0</v>
      </c>
      <c r="E84" s="26">
        <v>0</v>
      </c>
    </row>
    <row r="85" spans="1:5" ht="12" customHeight="1">
      <c r="A85" s="24"/>
      <c r="B85" s="24"/>
      <c r="C85" s="8"/>
      <c r="D85" s="26"/>
      <c r="E85" s="26"/>
    </row>
    <row r="86" spans="1:5" ht="12" customHeight="1">
      <c r="A86" s="24"/>
      <c r="B86" s="25" t="s">
        <v>99</v>
      </c>
      <c r="C86" s="8" t="s">
        <v>100</v>
      </c>
      <c r="D86" s="26"/>
      <c r="E86" s="26"/>
    </row>
    <row r="87" spans="1:5" ht="12" customHeight="1">
      <c r="A87" s="24"/>
      <c r="B87" s="24"/>
      <c r="C87" s="8" t="s">
        <v>101</v>
      </c>
      <c r="D87" s="26">
        <f>SUM(D81:D86)</f>
        <v>4273</v>
      </c>
      <c r="E87" s="26">
        <f>SUM(E81:E86)</f>
        <v>7217</v>
      </c>
    </row>
    <row r="88" spans="1:5" ht="12" customHeight="1">
      <c r="A88" s="24"/>
      <c r="B88" s="24"/>
      <c r="C88" s="8"/>
      <c r="D88" s="26"/>
      <c r="E88" s="26"/>
    </row>
    <row r="89" spans="1:5" ht="12" customHeight="1">
      <c r="A89" s="24"/>
      <c r="B89" s="25" t="s">
        <v>102</v>
      </c>
      <c r="C89" s="8" t="s">
        <v>103</v>
      </c>
      <c r="D89" s="26">
        <v>-780</v>
      </c>
      <c r="E89" s="26">
        <f>-1854-780</f>
        <v>-2634</v>
      </c>
    </row>
    <row r="90" spans="1:5" ht="12" customHeight="1">
      <c r="A90" s="24"/>
      <c r="B90" s="24"/>
      <c r="C90" s="8"/>
      <c r="D90" s="26"/>
      <c r="E90" s="26"/>
    </row>
    <row r="91" spans="1:5" ht="12" customHeight="1">
      <c r="A91" s="24"/>
      <c r="B91" s="25" t="s">
        <v>104</v>
      </c>
      <c r="C91" s="8" t="s">
        <v>105</v>
      </c>
      <c r="D91" s="26"/>
      <c r="E91" s="26"/>
    </row>
    <row r="92" spans="1:5" ht="12" customHeight="1">
      <c r="A92" s="24"/>
      <c r="B92" s="24"/>
      <c r="C92" s="8" t="s">
        <v>106</v>
      </c>
      <c r="D92" s="26">
        <f>SUM(D87:D91)</f>
        <v>3493</v>
      </c>
      <c r="E92" s="26">
        <f>SUM(E87:E91)</f>
        <v>4583</v>
      </c>
    </row>
    <row r="93" spans="1:5" ht="12" customHeight="1">
      <c r="A93" s="24"/>
      <c r="B93" s="24"/>
      <c r="C93" s="8"/>
      <c r="D93" s="26"/>
      <c r="E93" s="26"/>
    </row>
    <row r="94" spans="1:5" ht="12" customHeight="1">
      <c r="A94" s="24"/>
      <c r="B94" s="24"/>
      <c r="C94" s="8" t="s">
        <v>107</v>
      </c>
      <c r="D94" s="26">
        <v>0</v>
      </c>
      <c r="E94" s="26">
        <v>-1</v>
      </c>
    </row>
    <row r="95" spans="1:5" ht="12" customHeight="1">
      <c r="A95" s="24"/>
      <c r="B95" s="24"/>
      <c r="C95" s="8"/>
      <c r="D95" s="26"/>
      <c r="E95" s="26"/>
    </row>
    <row r="96" spans="1:5" ht="12" customHeight="1">
      <c r="A96" s="24"/>
      <c r="B96" s="24" t="s">
        <v>108</v>
      </c>
      <c r="C96" s="8" t="s">
        <v>109</v>
      </c>
      <c r="D96" s="26"/>
      <c r="E96" s="26"/>
    </row>
    <row r="97" spans="1:5" ht="12" customHeight="1">
      <c r="A97" s="24"/>
      <c r="B97" s="24"/>
      <c r="C97" s="8" t="s">
        <v>110</v>
      </c>
      <c r="D97" s="26">
        <f>SUM(D92:D96)</f>
        <v>3493</v>
      </c>
      <c r="E97" s="26">
        <f>SUM(E92:E96)</f>
        <v>4582</v>
      </c>
    </row>
    <row r="98" spans="1:5" ht="12" customHeight="1">
      <c r="A98" s="24"/>
      <c r="B98" s="24"/>
      <c r="C98" s="8"/>
      <c r="D98" s="26"/>
      <c r="E98" s="26"/>
    </row>
    <row r="99" spans="1:5" ht="12" customHeight="1">
      <c r="A99" s="24"/>
      <c r="B99" s="24" t="s">
        <v>111</v>
      </c>
      <c r="C99" s="8" t="s">
        <v>112</v>
      </c>
      <c r="D99" s="26">
        <v>0</v>
      </c>
      <c r="E99" s="26">
        <v>0</v>
      </c>
    </row>
    <row r="100" spans="1:5" ht="12" customHeight="1">
      <c r="A100" s="24"/>
      <c r="B100" s="24"/>
      <c r="C100" s="8"/>
      <c r="D100" s="26"/>
      <c r="E100" s="26"/>
    </row>
    <row r="101" spans="1:5" ht="12" customHeight="1">
      <c r="A101" s="24"/>
      <c r="B101" s="24"/>
      <c r="C101" s="8" t="s">
        <v>113</v>
      </c>
      <c r="D101" s="26"/>
      <c r="E101" s="26"/>
    </row>
    <row r="102" spans="1:5" ht="12" customHeight="1">
      <c r="A102" s="24"/>
      <c r="B102" s="24"/>
      <c r="C102" s="8" t="s">
        <v>114</v>
      </c>
      <c r="D102" s="26"/>
      <c r="E102" s="26"/>
    </row>
    <row r="103" spans="1:5" ht="12" customHeight="1">
      <c r="A103" s="24"/>
      <c r="B103" s="24"/>
      <c r="C103" s="8" t="s">
        <v>115</v>
      </c>
      <c r="D103" s="26">
        <f>SUM(D97:D102)</f>
        <v>3493</v>
      </c>
      <c r="E103" s="26">
        <f>SUM(E97:E102)</f>
        <v>4582</v>
      </c>
    </row>
    <row r="104" spans="1:5" ht="12" customHeight="1">
      <c r="A104" s="24"/>
      <c r="B104" s="24"/>
      <c r="C104" s="8"/>
      <c r="D104" s="8"/>
      <c r="E104" s="8"/>
    </row>
    <row r="105" spans="1:5" ht="12" customHeight="1">
      <c r="A105" s="24">
        <v>3</v>
      </c>
      <c r="B105" s="24"/>
      <c r="C105" s="8" t="s">
        <v>116</v>
      </c>
      <c r="D105" s="8"/>
      <c r="E105" s="8"/>
    </row>
    <row r="106" spans="1:5" ht="12" customHeight="1">
      <c r="A106" s="24"/>
      <c r="B106" s="24"/>
      <c r="C106" s="8"/>
      <c r="D106" s="8"/>
      <c r="E106" s="8"/>
    </row>
    <row r="107" spans="1:5" ht="12" customHeight="1">
      <c r="A107" s="24"/>
      <c r="B107" s="24" t="s">
        <v>78</v>
      </c>
      <c r="C107" s="8" t="s">
        <v>117</v>
      </c>
      <c r="D107" s="27">
        <f>D97*1000/(110705775)*100</f>
        <v>3.1552102860035984</v>
      </c>
      <c r="E107" s="27">
        <f>E97*1000/(110705775)*100</f>
        <v>4.1388988063179175</v>
      </c>
    </row>
    <row r="108" spans="1:5" ht="12" customHeight="1">
      <c r="A108" s="24"/>
      <c r="B108" s="24"/>
      <c r="C108" s="8"/>
      <c r="D108" s="27"/>
      <c r="E108" s="27"/>
    </row>
    <row r="109" spans="1:5" ht="12" customHeight="1">
      <c r="A109" s="24"/>
      <c r="B109" s="24" t="s">
        <v>80</v>
      </c>
      <c r="C109" s="8" t="s">
        <v>118</v>
      </c>
      <c r="D109" s="27">
        <f>D97*1000/(167443364)*100</f>
        <v>2.0860784903963108</v>
      </c>
      <c r="E109" s="27">
        <f>E97*1000/(167443364)*100</f>
        <v>2.7364476504425697</v>
      </c>
    </row>
    <row r="110" spans="1:5" ht="12.75">
      <c r="A110" s="24"/>
      <c r="B110" s="24"/>
      <c r="C110" s="27" t="s">
        <v>119</v>
      </c>
      <c r="D110" s="28"/>
      <c r="E110" s="28"/>
    </row>
    <row r="111" spans="1:5" ht="12.75">
      <c r="A111" s="8"/>
      <c r="B111" s="8"/>
      <c r="C111" s="8"/>
      <c r="D111" s="8"/>
      <c r="E111" s="8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</sheetData>
  <mergeCells count="2">
    <mergeCell ref="K1:S1"/>
    <mergeCell ref="K2:S2"/>
  </mergeCells>
  <printOptions/>
  <pageMargins left="0.86" right="0.43" top="0.82" bottom="0.48" header="0.66" footer="0.62"/>
  <pageSetup fitToHeight="2" horizontalDpi="600" verticalDpi="600" orientation="portrait" paperSize="9" scale="96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TANCO RESORTS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TANCO RESORTS BERHAD</dc:creator>
  <cp:keywords/>
  <dc:description/>
  <cp:lastModifiedBy>TANCO RESORTS BERHAD</cp:lastModifiedBy>
  <cp:lastPrinted>2000-08-22T02:16:04Z</cp:lastPrinted>
  <dcterms:created xsi:type="dcterms:W3CDTF">2000-08-21T08:10:35Z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